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20" windowWidth="15180" windowHeight="8835" activeTab="0"/>
  </bookViews>
  <sheets>
    <sheet name="USAirways Calculator" sheetId="1" r:id="rId1"/>
    <sheet name="Shuttle Calculator" sheetId="2" r:id="rId2"/>
  </sheets>
  <definedNames>
    <definedName name="AAA_DC_Plan_Age_60_Balance">'USAirways Calculator'!$C$15</definedName>
    <definedName name="AAA_Deficit">'USAirways Calculator'!$C$16</definedName>
    <definedName name="AAA_FAE">'USAirways Calculator'!$B$4</definedName>
    <definedName name="AAA_Multiplier">'USAirways Calculator'!$B$6</definedName>
    <definedName name="AAA_Needed_DC_Balance">'USAirways Calculator'!$C$14</definedName>
    <definedName name="AAA_NRD">'USAirways Calculator'!$B$3</definedName>
    <definedName name="AAA_PBGC_Annuuity">'USAirways Calculator'!$B$8</definedName>
    <definedName name="AAA_PBGC_Plan_Offset">'USAirways Calculator'!$C$9</definedName>
    <definedName name="AAA_Target_Amount">'USAirways Calculator'!$C$7</definedName>
    <definedName name="AAA_YOS">'USAirways Calculator'!$B$5</definedName>
    <definedName name="Age_60_YOS">'Shuttle Calculator'!$B$4</definedName>
    <definedName name="EAL_A_Plan">'Shuttle Calculator'!$B$9</definedName>
    <definedName name="EAL_A_Plan_1_Life_Level_Equiv">'Shuttle Calculator'!$B$10</definedName>
    <definedName name="EAL_A_Plan_JS_Equiv">'Shuttle Calculator'!$B$11</definedName>
    <definedName name="EAL_A_Plan_Offset">'Shuttle Calculator'!$C$12</definedName>
    <definedName name="FAE">'Shuttle Calculator'!$B$3</definedName>
    <definedName name="Growth_Factor">'Shuttle Calculator'!$G$11</definedName>
    <definedName name="J___S_50__Adjustment_Factor">'Shuttle Calculator'!$G$12</definedName>
    <definedName name="J___S_50__Factor">'Shuttle Calculator'!$G$9</definedName>
    <definedName name="Multiplier">'Shuttle Calculator'!$B$5</definedName>
    <definedName name="PBGC_Plan_Offset">'USAirways Calculator'!$C$9</definedName>
    <definedName name="Retirement_Date">'Shuttle Calculator'!$B$2</definedName>
    <definedName name="Shuttle___USArways_Plan_Offset">'Shuttle Calculator'!$C$8</definedName>
    <definedName name="Shuttle_Age_60_DC_Plan">'Shuttle Calculator'!$C$18</definedName>
    <definedName name="Shuttle_B_Plan">'Shuttle Calculator'!$B$13</definedName>
    <definedName name="Shuttle_B_Plan_Multiplier">'Shuttle Calculator'!$B$15</definedName>
    <definedName name="Shuttle_B_Plan_Offset">'Shuttle Calculator'!$C$16</definedName>
    <definedName name="Shuttle_B_Plan_Option">'Shuttle Calculator'!$B$14</definedName>
    <definedName name="Shuttle_Deficit">'Shuttle Calculator'!$C$19</definedName>
    <definedName name="Shuttle_USAirways_Plan">'Shuttle Calculator'!$B$7</definedName>
    <definedName name="Single_Life_Factor">'Shuttle Calculator'!$G$8</definedName>
    <definedName name="SSO_Levelizing_Adjustment">'Shuttle Calculator'!$G$10</definedName>
    <definedName name="Target_Amount">'Shuttle Calculator'!$C$6</definedName>
    <definedName name="Target_Benefit">'Shuttle Calculator'!$C$17</definedName>
    <definedName name="Target_Benefit_Plan">'USAirways Calculator'!$B$10</definedName>
    <definedName name="Target_Benefit_Plan_Multiplier">'USAirways Calculator'!$B$12</definedName>
    <definedName name="Target_Benefit_Plan_Offset">'USAirways Calculator'!$C$13</definedName>
    <definedName name="Target_Benefit_Plan_Option">'USAirways Calculator'!$B$11</definedName>
  </definedNames>
  <calcPr fullCalcOnLoad="1"/>
</workbook>
</file>

<file path=xl/comments1.xml><?xml version="1.0" encoding="utf-8"?>
<comments xmlns="http://schemas.openxmlformats.org/spreadsheetml/2006/main">
  <authors>
    <author>Peter P. McGuirk</author>
  </authors>
  <commentList>
    <comment ref="B10" authorId="0">
      <text>
        <r>
          <rPr>
            <b/>
            <sz val="8"/>
            <rFont val="Tahoma"/>
            <family val="0"/>
          </rPr>
          <t>Can be amount distributed (current amount), "B"eginning or "E"nding amount from ALPA website</t>
        </r>
      </text>
    </comment>
    <comment ref="B11" authorId="0">
      <text>
        <r>
          <rPr>
            <b/>
            <sz val="8"/>
            <rFont val="Tahoma"/>
            <family val="0"/>
          </rPr>
          <t>"B" if amount distributed.  "E" if amount from ALPA website (assumed balance at age 60 w/8% growth rate.</t>
        </r>
      </text>
    </comment>
    <comment ref="C7" authorId="0">
      <text>
        <r>
          <rPr>
            <b/>
            <sz val="8"/>
            <rFont val="Tahoma"/>
            <family val="0"/>
          </rPr>
          <t>Assumes all USAirways Outliers have PC3 benefit greater than  PC4, thus uses J &amp; S 50% factor.</t>
        </r>
      </text>
    </comment>
    <comment ref="B8" authorId="0">
      <text>
        <r>
          <rPr>
            <b/>
            <sz val="8"/>
            <rFont val="Tahoma"/>
            <family val="0"/>
          </rPr>
          <t>Amount payable as of 3/31/2000 (PC3 benefit).</t>
        </r>
      </text>
    </comment>
  </commentList>
</comments>
</file>

<file path=xl/comments2.xml><?xml version="1.0" encoding="utf-8"?>
<comments xmlns="http://schemas.openxmlformats.org/spreadsheetml/2006/main">
  <authors>
    <author>Peter P. McGuirk</author>
  </authors>
  <commentList>
    <comment ref="B9" authorId="0">
      <text>
        <r>
          <rPr>
            <b/>
            <sz val="8"/>
            <rFont val="Tahoma"/>
            <family val="0"/>
          </rPr>
          <t>Theoretical age 60 amount</t>
        </r>
      </text>
    </comment>
    <comment ref="B13" authorId="0">
      <text>
        <r>
          <rPr>
            <b/>
            <sz val="8"/>
            <rFont val="Tahoma"/>
            <family val="0"/>
          </rPr>
          <t>Can be amount distributed, "B"eginning or "E"nding amount from ALPA website</t>
        </r>
      </text>
    </comment>
    <comment ref="B14" authorId="0">
      <text>
        <r>
          <rPr>
            <b/>
            <sz val="8"/>
            <rFont val="Tahoma"/>
            <family val="0"/>
          </rPr>
          <t>"B" if amount distributed.  "E" if amount from ALPA website (assumed balance at age 60 w/8% growth rate.</t>
        </r>
      </text>
    </comment>
  </commentList>
</comments>
</file>

<file path=xl/sharedStrings.xml><?xml version="1.0" encoding="utf-8"?>
<sst xmlns="http://schemas.openxmlformats.org/spreadsheetml/2006/main" count="82" uniqueCount="58">
  <si>
    <t>Shuttle/USAirways Plan</t>
  </si>
  <si>
    <t>EAL A Plan</t>
  </si>
  <si>
    <t>Shuttle B Plan</t>
  </si>
  <si>
    <t>Multiplier</t>
  </si>
  <si>
    <t>Target Amount</t>
  </si>
  <si>
    <t>Single Life Factor</t>
  </si>
  <si>
    <t>J &amp; S 50% Factor</t>
  </si>
  <si>
    <t>Growth Factor</t>
  </si>
  <si>
    <t>SSO Levelizing Adjustment</t>
  </si>
  <si>
    <t>J &amp; S 50% Adjustment Factor</t>
  </si>
  <si>
    <t xml:space="preserve">    Shuttle B Plan Multiplier</t>
  </si>
  <si>
    <t xml:space="preserve">    After SSO Adjustment</t>
  </si>
  <si>
    <t>Target Benefit Calcualtor</t>
  </si>
  <si>
    <t>Age 60 YOS</t>
  </si>
  <si>
    <t xml:space="preserve">        EAL A Plan Offset</t>
  </si>
  <si>
    <t xml:space="preserve">        Shuttle B Plan Offset</t>
  </si>
  <si>
    <t>Constants</t>
  </si>
  <si>
    <t xml:space="preserve">    J &amp; S Equivalent</t>
  </si>
  <si>
    <t xml:space="preserve">        Shuttle/USArways Plan Offset</t>
  </si>
  <si>
    <t>A</t>
  </si>
  <si>
    <t>D</t>
  </si>
  <si>
    <t>F</t>
  </si>
  <si>
    <t>J</t>
  </si>
  <si>
    <t>L = J x K</t>
  </si>
  <si>
    <t>C - E - I - L</t>
  </si>
  <si>
    <t>M</t>
  </si>
  <si>
    <t>N</t>
  </si>
  <si>
    <t>O</t>
  </si>
  <si>
    <t>P</t>
  </si>
  <si>
    <t>Q</t>
  </si>
  <si>
    <t>C = A x B x M</t>
  </si>
  <si>
    <t>E = D x N</t>
  </si>
  <si>
    <t>G = F - O</t>
  </si>
  <si>
    <t>H = G x Q</t>
  </si>
  <si>
    <t>I = H x N</t>
  </si>
  <si>
    <t>NRD</t>
  </si>
  <si>
    <t>Normal Retirement Date</t>
  </si>
  <si>
    <t>YOS</t>
  </si>
  <si>
    <t>B = 1.8% X 25 YOS + 1% X 5 YOS</t>
  </si>
  <si>
    <t xml:space="preserve">    "B"eginning or "E"nding amount (B/E)</t>
  </si>
  <si>
    <t>FAE 36</t>
  </si>
  <si>
    <t>e</t>
  </si>
  <si>
    <t xml:space="preserve">    PBGC Benefit</t>
  </si>
  <si>
    <t xml:space="preserve">        PBGC Plan Offset</t>
  </si>
  <si>
    <t>Target Benefit Plan</t>
  </si>
  <si>
    <t xml:space="preserve">    Target Benefit Plan Multiplier</t>
  </si>
  <si>
    <t>H = F X G</t>
  </si>
  <si>
    <t>I = C - E - H</t>
  </si>
  <si>
    <t>G = E: 100%, else (1 + P) ^ (NRD - 1/1/2003, in years)</t>
  </si>
  <si>
    <t>K</t>
  </si>
  <si>
    <t>L</t>
  </si>
  <si>
    <t>C = A x B x J</t>
  </si>
  <si>
    <t>E = D x K</t>
  </si>
  <si>
    <t>K = E: 100%, else (1 + P) ^ (NRD - 1/1/2003, in years)</t>
  </si>
  <si>
    <t>DC Plan Age 60 Balance</t>
  </si>
  <si>
    <t>Deficit</t>
  </si>
  <si>
    <t>Needed DC Balance</t>
  </si>
  <si>
    <t xml:space="preserve">       Target Benefit Plan Offset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</si>
</sst>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0000_);_(* \(#,##0.00000\);_(* &quot;-&quot;??_);_(@_)"/>
    <numFmt numFmtId="168" formatCode="_(* #,##0.00000_);_(* \(#,##0.00000\);_(* &quot;-&quot;?????_);_(@_)"/>
  </numFmts>
  <fonts count="11">
    <font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37" fontId="7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167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9" fontId="8" fillId="0" borderId="0" xfId="0" applyNumberFormat="1" applyFont="1" applyAlignment="1">
      <alignment horizontal="right"/>
    </xf>
    <xf numFmtId="10" fontId="8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7" fontId="7" fillId="0" borderId="0" xfId="17" applyNumberFormat="1" applyFont="1" applyAlignment="1" applyProtection="1">
      <alignment/>
      <protection locked="0"/>
    </xf>
    <xf numFmtId="42" fontId="7" fillId="0" borderId="0" xfId="17" applyNumberFormat="1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5.140625" style="0" bestFit="1" customWidth="1"/>
    <col min="2" max="2" width="11.28125" style="0" bestFit="1" customWidth="1"/>
    <col min="4" max="4" width="17.57421875" style="0" customWidth="1"/>
    <col min="6" max="6" width="26.28125" style="0" bestFit="1" customWidth="1"/>
    <col min="7" max="7" width="9.7109375" style="0" bestFit="1" customWidth="1"/>
    <col min="8" max="8" width="2.57421875" style="0" bestFit="1" customWidth="1"/>
  </cols>
  <sheetData>
    <row r="1" spans="1:7" ht="20.25">
      <c r="A1" s="20" t="s">
        <v>12</v>
      </c>
      <c r="B1" s="20"/>
      <c r="C1" s="20"/>
      <c r="D1" s="20"/>
      <c r="E1" s="20"/>
      <c r="F1" s="20"/>
      <c r="G1" s="20"/>
    </row>
    <row r="2" spans="1:7" ht="20.25">
      <c r="A2" s="16"/>
      <c r="B2" s="16"/>
      <c r="C2" s="16"/>
      <c r="D2" s="16"/>
      <c r="E2" s="16"/>
      <c r="F2" s="16"/>
      <c r="G2" s="16"/>
    </row>
    <row r="3" spans="1:4" ht="12.75">
      <c r="A3" t="s">
        <v>36</v>
      </c>
      <c r="B3" s="7">
        <v>38353</v>
      </c>
      <c r="D3" s="5" t="s">
        <v>35</v>
      </c>
    </row>
    <row r="4" spans="1:4" ht="12.75">
      <c r="A4" t="s">
        <v>40</v>
      </c>
      <c r="B4" s="8">
        <v>182193</v>
      </c>
      <c r="D4" s="5" t="s">
        <v>19</v>
      </c>
    </row>
    <row r="5" spans="1:4" ht="12.75">
      <c r="A5" t="s">
        <v>13</v>
      </c>
      <c r="B5" s="9">
        <v>22.452</v>
      </c>
      <c r="D5" s="5" t="s">
        <v>37</v>
      </c>
    </row>
    <row r="6" spans="1:4" ht="12.75">
      <c r="A6" t="s">
        <v>3</v>
      </c>
      <c r="B6" s="2">
        <f>MIN(25,AAA_YOS)*1.8%+MAX(0,MIN(5,AAA_YOS-25))*1%</f>
        <v>0.4041360000000001</v>
      </c>
      <c r="D6" s="5" t="s">
        <v>38</v>
      </c>
    </row>
    <row r="7" spans="1:4" ht="12.75">
      <c r="A7" s="5" t="s">
        <v>4</v>
      </c>
      <c r="C7" s="4">
        <f>AAA_FAE*AAA_Multiplier*Single_Life_Factor</f>
        <v>708909.5003127195</v>
      </c>
      <c r="D7" s="5" t="s">
        <v>51</v>
      </c>
    </row>
    <row r="8" spans="1:4" ht="12.75">
      <c r="A8" t="s">
        <v>42</v>
      </c>
      <c r="B8" s="18">
        <v>48552</v>
      </c>
      <c r="D8" s="5" t="s">
        <v>20</v>
      </c>
    </row>
    <row r="9" spans="1:4" ht="12.75">
      <c r="A9" s="5" t="s">
        <v>43</v>
      </c>
      <c r="C9" s="6">
        <f>AAA_PBGC_Annuuity*J___S_50__Factor</f>
        <v>509708.946264</v>
      </c>
      <c r="D9" s="5" t="s">
        <v>52</v>
      </c>
    </row>
    <row r="10" spans="1:4" ht="12.75">
      <c r="A10" t="s">
        <v>44</v>
      </c>
      <c r="B10" s="8">
        <v>0</v>
      </c>
      <c r="D10" s="5" t="s">
        <v>21</v>
      </c>
    </row>
    <row r="11" spans="1:4" ht="12.75">
      <c r="A11" t="s">
        <v>39</v>
      </c>
      <c r="B11" s="11" t="s">
        <v>41</v>
      </c>
      <c r="D11" s="5"/>
    </row>
    <row r="12" spans="1:4" ht="12.75">
      <c r="A12" t="s">
        <v>45</v>
      </c>
      <c r="B12" s="1">
        <f>IF(LEFT(Target_Benefit_Plan_Option,1)="B",(1+Growth_Factor)^((AAA_NRD-DATE(2003,1,1))/365.25),1)</f>
        <v>1</v>
      </c>
      <c r="D12" s="5" t="s">
        <v>48</v>
      </c>
    </row>
    <row r="13" spans="1:4" ht="12.75">
      <c r="A13" s="5" t="s">
        <v>57</v>
      </c>
      <c r="C13" s="6">
        <f>Target_Benefit_Plan*Target_Benefit_Plan_Multiplier</f>
        <v>0</v>
      </c>
      <c r="D13" s="5" t="s">
        <v>46</v>
      </c>
    </row>
    <row r="14" spans="1:7" ht="12.75">
      <c r="A14" s="5" t="s">
        <v>56</v>
      </c>
      <c r="C14" s="4">
        <f>MAX(0,AAA_Target_Amount-AAA_PBGC_Plan_Offset-Target_Benefit_Plan_Offset)</f>
        <v>199200.55404871947</v>
      </c>
      <c r="D14" s="5" t="s">
        <v>47</v>
      </c>
      <c r="G14" s="1"/>
    </row>
    <row r="15" spans="1:7" ht="12.75">
      <c r="A15" s="5" t="s">
        <v>54</v>
      </c>
      <c r="C15" s="8">
        <v>269921.41</v>
      </c>
      <c r="D15" s="5"/>
      <c r="G15" s="1"/>
    </row>
    <row r="16" spans="1:7" ht="12.75">
      <c r="A16" s="5" t="s">
        <v>55</v>
      </c>
      <c r="C16" s="4">
        <f>AAA_Needed_DC_Balance-AAA_DC_Plan_Age_60_Balance</f>
        <v>-70720.85595128051</v>
      </c>
      <c r="D16" s="5"/>
      <c r="G16" s="1"/>
    </row>
    <row r="17" spans="4:7" ht="12.75">
      <c r="D17" s="5"/>
      <c r="G17" s="1"/>
    </row>
    <row r="18" ht="12.75">
      <c r="D18" s="5"/>
    </row>
    <row r="19" spans="1:4" ht="15.75">
      <c r="A19" s="17" t="s">
        <v>16</v>
      </c>
      <c r="B19" s="17"/>
      <c r="D19" s="5"/>
    </row>
    <row r="20" spans="1:4" ht="12.75">
      <c r="A20" t="s">
        <v>5</v>
      </c>
      <c r="B20" s="12">
        <v>9.6279</v>
      </c>
      <c r="C20" s="5" t="s">
        <v>22</v>
      </c>
      <c r="D20" s="5"/>
    </row>
    <row r="21" spans="1:3" ht="12.75">
      <c r="A21" t="s">
        <v>6</v>
      </c>
      <c r="B21" s="12">
        <v>10.498207</v>
      </c>
      <c r="C21" s="5" t="s">
        <v>49</v>
      </c>
    </row>
    <row r="22" spans="1:3" ht="12.75">
      <c r="A22" t="s">
        <v>7</v>
      </c>
      <c r="B22" s="14">
        <v>0.08</v>
      </c>
      <c r="C22" s="5" t="s">
        <v>50</v>
      </c>
    </row>
    <row r="23" spans="1:3" ht="12.75">
      <c r="A23" t="s">
        <v>9</v>
      </c>
      <c r="B23" s="15">
        <f>25109/28585</f>
        <v>0.8783977610634949</v>
      </c>
      <c r="C23" s="5" t="s">
        <v>25</v>
      </c>
    </row>
  </sheetData>
  <sheetProtection sheet="1" objects="1" scenarios="1"/>
  <mergeCells count="1">
    <mergeCell ref="A1:G1"/>
  </mergeCells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C20" sqref="C20"/>
    </sheetView>
  </sheetViews>
  <sheetFormatPr defaultColWidth="9.140625" defaultRowHeight="12.75"/>
  <cols>
    <col min="1" max="1" width="35.140625" style="0" bestFit="1" customWidth="1"/>
    <col min="2" max="2" width="11.28125" style="0" bestFit="1" customWidth="1"/>
    <col min="6" max="6" width="26.28125" style="0" bestFit="1" customWidth="1"/>
    <col min="7" max="7" width="12.8515625" style="0" bestFit="1" customWidth="1"/>
  </cols>
  <sheetData>
    <row r="1" spans="1:7" ht="20.25">
      <c r="A1" s="20" t="s">
        <v>12</v>
      </c>
      <c r="B1" s="20"/>
      <c r="C1" s="20"/>
      <c r="D1" s="20"/>
      <c r="E1" s="20"/>
      <c r="F1" s="20"/>
      <c r="G1" s="20"/>
    </row>
    <row r="2" spans="1:4" ht="12.75">
      <c r="A2" t="s">
        <v>36</v>
      </c>
      <c r="B2" s="7">
        <v>37865</v>
      </c>
      <c r="D2" s="5" t="s">
        <v>35</v>
      </c>
    </row>
    <row r="3" spans="1:4" ht="12.75">
      <c r="A3" t="s">
        <v>40</v>
      </c>
      <c r="B3" s="8">
        <v>184500</v>
      </c>
      <c r="D3" s="5" t="s">
        <v>19</v>
      </c>
    </row>
    <row r="4" spans="1:4" ht="12.75">
      <c r="A4" t="s">
        <v>13</v>
      </c>
      <c r="B4" s="9">
        <v>33</v>
      </c>
      <c r="D4" s="5" t="s">
        <v>37</v>
      </c>
    </row>
    <row r="5" spans="1:4" ht="12.75">
      <c r="A5" t="s">
        <v>3</v>
      </c>
      <c r="B5" s="2">
        <f>MIN(25,Age_60_YOS)*1.8%+MAX(0,MIN(5,Age_60_YOS-25))*1%</f>
        <v>0.5000000000000001</v>
      </c>
      <c r="D5" s="5" t="s">
        <v>38</v>
      </c>
    </row>
    <row r="6" spans="1:4" ht="12.75">
      <c r="A6" s="5" t="s">
        <v>4</v>
      </c>
      <c r="C6" s="4">
        <f>FAE*Multiplier*Single_Life_Factor</f>
        <v>888173.7750000001</v>
      </c>
      <c r="D6" s="5" t="s">
        <v>30</v>
      </c>
    </row>
    <row r="7" spans="1:7" ht="15.75">
      <c r="A7" t="s">
        <v>0</v>
      </c>
      <c r="B7" s="19">
        <v>25109</v>
      </c>
      <c r="D7" s="5" t="s">
        <v>20</v>
      </c>
      <c r="F7" s="21" t="s">
        <v>16</v>
      </c>
      <c r="G7" s="21"/>
    </row>
    <row r="8" spans="1:8" ht="12.75">
      <c r="A8" s="5" t="s">
        <v>18</v>
      </c>
      <c r="C8" s="6">
        <f>Shuttle_USAirways_Plan*J___S_50__Factor</f>
        <v>263599.47956300003</v>
      </c>
      <c r="D8" s="5" t="s">
        <v>31</v>
      </c>
      <c r="F8" t="s">
        <v>5</v>
      </c>
      <c r="G8" s="12">
        <v>9.6279</v>
      </c>
      <c r="H8" s="5" t="s">
        <v>25</v>
      </c>
    </row>
    <row r="9" spans="1:8" ht="12.75">
      <c r="A9" t="s">
        <v>1</v>
      </c>
      <c r="B9" s="10">
        <v>15650.41</v>
      </c>
      <c r="D9" s="5" t="s">
        <v>21</v>
      </c>
      <c r="F9" t="s">
        <v>6</v>
      </c>
      <c r="G9" s="12">
        <v>10.498207</v>
      </c>
      <c r="H9" s="5" t="s">
        <v>26</v>
      </c>
    </row>
    <row r="10" spans="1:8" ht="12.75">
      <c r="A10" t="s">
        <v>11</v>
      </c>
      <c r="B10" s="3">
        <f>EAL_A_Plan-SSO_Levelizing_Adjustment</f>
        <v>12843.5332</v>
      </c>
      <c r="D10" s="5" t="s">
        <v>32</v>
      </c>
      <c r="F10" t="s">
        <v>8</v>
      </c>
      <c r="G10" s="13">
        <v>2806.8768</v>
      </c>
      <c r="H10" s="5" t="s">
        <v>27</v>
      </c>
    </row>
    <row r="11" spans="1:8" ht="12.75">
      <c r="A11" t="s">
        <v>17</v>
      </c>
      <c r="B11" s="3">
        <f>EAL_A_Plan_1_Life_Level_Equiv*J___S_50__Adjustment_Factor</f>
        <v>11281.730807024664</v>
      </c>
      <c r="D11" s="5" t="s">
        <v>33</v>
      </c>
      <c r="F11" t="s">
        <v>7</v>
      </c>
      <c r="G11" s="14">
        <v>0.08</v>
      </c>
      <c r="H11" s="5" t="s">
        <v>28</v>
      </c>
    </row>
    <row r="12" spans="1:8" ht="12.75">
      <c r="A12" s="5" t="s">
        <v>14</v>
      </c>
      <c r="C12" s="6">
        <f>EAL_A_Plan_JS_Equiv*J___S_50__Factor</f>
        <v>118437.94533042198</v>
      </c>
      <c r="D12" s="5" t="s">
        <v>34</v>
      </c>
      <c r="F12" t="s">
        <v>9</v>
      </c>
      <c r="G12" s="15">
        <f>25109/28585</f>
        <v>0.8783977610634949</v>
      </c>
      <c r="H12" s="5" t="s">
        <v>29</v>
      </c>
    </row>
    <row r="13" spans="1:7" ht="12.75">
      <c r="A13" t="s">
        <v>2</v>
      </c>
      <c r="B13" s="8">
        <v>208231</v>
      </c>
      <c r="D13" s="5" t="s">
        <v>22</v>
      </c>
      <c r="G13" s="1"/>
    </row>
    <row r="14" spans="1:7" ht="12.75">
      <c r="A14" t="s">
        <v>39</v>
      </c>
      <c r="B14" s="11" t="s">
        <v>41</v>
      </c>
      <c r="D14" s="5"/>
      <c r="G14" s="1"/>
    </row>
    <row r="15" spans="1:4" ht="12.75">
      <c r="A15" t="s">
        <v>10</v>
      </c>
      <c r="B15" s="1">
        <f>IF(LEFT(Shuttle_B_Plan_Option,1)="B",(1+Growth_Factor)^((Retirement_Date-DATE(2003,1,1))/365.25),1)</f>
        <v>1</v>
      </c>
      <c r="D15" s="5" t="s">
        <v>53</v>
      </c>
    </row>
    <row r="16" spans="1:4" ht="12.75">
      <c r="A16" s="5" t="s">
        <v>15</v>
      </c>
      <c r="C16" s="6">
        <f>Shuttle_B_Plan*Shuttle_B_Plan_Multiplier</f>
        <v>208231</v>
      </c>
      <c r="D16" s="5" t="s">
        <v>23</v>
      </c>
    </row>
    <row r="17" spans="1:4" ht="12.75">
      <c r="A17" s="5" t="s">
        <v>56</v>
      </c>
      <c r="C17" s="4">
        <f>MAX(0,Target_Amount-Shuttle___USArways_Plan_Offset-EAL_A_Plan_Offset-Shuttle_B_Plan_Offset)</f>
        <v>297905.35010657815</v>
      </c>
      <c r="D17" s="5" t="s">
        <v>24</v>
      </c>
    </row>
    <row r="18" spans="1:3" ht="12.75">
      <c r="A18" s="5" t="s">
        <v>54</v>
      </c>
      <c r="C18" s="8">
        <v>57892</v>
      </c>
    </row>
    <row r="19" spans="1:3" ht="12.75">
      <c r="A19" s="5" t="s">
        <v>55</v>
      </c>
      <c r="C19" s="4">
        <f>Target_Benefit-Shuttle_Age_60_DC_Plan</f>
        <v>240013.35010657815</v>
      </c>
    </row>
  </sheetData>
  <sheetProtection sheet="1" objects="1" scenarios="1"/>
  <mergeCells count="2">
    <mergeCell ref="A1:G1"/>
    <mergeCell ref="F7:G7"/>
  </mergeCells>
  <printOptions/>
  <pageMargins left="0.75" right="0.7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P. McGuirk</dc:creator>
  <cp:keywords/>
  <dc:description/>
  <cp:lastModifiedBy>Peter P. McGuirk</cp:lastModifiedBy>
  <dcterms:created xsi:type="dcterms:W3CDTF">2003-05-29T15:54:35Z</dcterms:created>
  <dcterms:modified xsi:type="dcterms:W3CDTF">2003-09-03T16:12:32Z</dcterms:modified>
  <cp:category/>
  <cp:version/>
  <cp:contentType/>
  <cp:contentStatus/>
</cp:coreProperties>
</file>